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0" windowWidth="14400" windowHeight="6240"/>
  </bookViews>
  <sheets>
    <sheet name="A" sheetId="1" r:id="rId1"/>
  </sheets>
  <definedNames>
    <definedName name="_xlnm.Print_Area" localSheetId="0">#REF!</definedName>
    <definedName name="_xlnm.Sheet_Title" localSheetId="0">"A"</definedName>
  </definedNames>
  <calcPr calcMode="auto" iterate="1" iterateCount="100" iterateDelta="0.001"/>
  <webPublishing allowPng="1" css="0" codePage="1252"/>
</workbook>
</file>

<file path=xl/sharedStrings.xml><?xml version="1.0" encoding="utf-8"?>
<sst xmlns="http://schemas.openxmlformats.org/spreadsheetml/2006/main" uniqueCount="52" count="52">
  <si>
    <t>-- INPUT</t>
  </si>
  <si>
    <t> DATA: -</t>
  </si>
  <si>
    <t>---+- -</t>
  </si>
  <si>
    <t>|</t>
  </si>
  <si>
    <t>R1(kOhm)</t>
  </si>
  <si>
    <t>K2</t>
  </si>
  <si>
    <t>Ron(k)</t>
  </si>
  <si>
    <t>R2(kOhm)</t>
  </si>
  <si>
    <t>Vt</t>
  </si>
  <si>
    <t>Is(mA)</t>
  </si>
  <si>
    <t>C1(pF)</t>
  </si>
  <si>
    <t>Tp(ns)</t>
  </si>
  <si>
    <t>I2(mA)</t>
  </si>
  <si>
    <t>d(%)</t>
  </si>
  <si>
    <t>Cs(pF)</t>
  </si>
  <si>
    <t> d</t>
  </si>
  <si>
    <t>  +----</t>
  </si>
  <si>
    <t>-</t>
  </si>
  <si>
    <t>Vvcoin</t>
  </si>
  <si>
    <t>K1</t>
  </si>
  <si>
    <t>I1(mA)</t>
  </si>
  <si>
    <t>Il(mA)</t>
  </si>
  <si>
    <t>Vd</t>
  </si>
  <si>
    <t>Vs1</t>
  </si>
  <si>
    <t>Vs2</t>
  </si>
  <si>
    <t>Vs</t>
  </si>
  <si>
    <t>Fvco(kHz)</t>
  </si>
  <si>
    <t>------------ OUTPUT DATA: -------------</t>
  </si>
  <si>
    <t> F0   =</t>
  </si>
  <si>
    <t> kHz</t>
  </si>
  <si>
    <t>      F0eff  =</t>
  </si>
  <si>
    <t>  kHz</t>
  </si>
  <si>
    <t> 2Fr  =</t>
  </si>
  <si>
    <t>      2Freff =</t>
  </si>
  <si>
    <t>+-------+</t>
  </si>
  <si>
    <t> F0av =</t>
  </si>
  <si>
    <t>      F0effav=</t>
  </si>
  <si>
    <t>| NOTE: |</t>
  </si>
  <si>
    <t>---+---------------+-----------------</t>
  </si>
  <si>
    <t>|  ALL  |</t>
  </si>
  <si>
    <t>   Fvco</t>
  </si>
  <si>
    <t> Fvco-d%</t>
  </si>
  <si>
    <t> Fvco+d%</t>
  </si>
  <si>
    <t>| VALUES|</t>
  </si>
  <si>
    <t>kHz</t>
  </si>
  <si>
    <t>|  ARE  |</t>
  </si>
  <si>
    <t>|TYPICAL|</t>
  </si>
  <si>
    <t>---+---------</t>
  </si>
  <si>
    <t>--   (c) PHILIPS SEMICONDUCTORS, 1994</t>
  </si>
  <si>
    <t>{home}~</t>
  </si>
  <si>
    <t>{goto}c2~</t>
  </si>
  <si>
    <t>/ria1..c5~</t>
  </si>
</sst>
</file>

<file path=xl/styles.xml><?xml version="1.0" encoding="utf-8"?>
<styleSheet xmlns="http://schemas.openxmlformats.org/spreadsheetml/2006/main">
  <numFmts count="1">
    <numFmt formatCode="0E+00" numFmtId="100"/>
  </numFmts>
  <fonts count="1">
    <font>
      <b val="0"/>
      <i val="0"/>
      <u val="none"/>
      <color rgb="FF000000"/>
      <name val="Sans"/>
      <vertAlign val="baseline"/>
      <sz val="10"/>
      <strike val="0"/>
    </font>
  </fonts>
  <fills count="2">
    <fill>
      <patternFill patternType="none"/>
    </fill>
    <fill>
      <patternFill patternType="gray125"/>
    </fill>
  </fills>
  <borders count="1">
    <border diagonalUp="0" diagonalDown="0">
      <left style="none">
        <color rgb="FFC7C7C7"/>
      </left>
      <right style="none">
        <color rgb="FFC7C7C7"/>
      </right>
      <top style="none">
        <color rgb="FFC7C7C7"/>
      </top>
      <bottom style="none">
        <color rgb="FFC7C7C7"/>
      </bottom>
    </border>
  </borders>
  <cellStyleXfs count="1">
    <xf fontId="0" fillId="0" borderId="0" numFmtId="0">
      <alignment horizontal="general" vertical="bottom" wrapText="0" shrinkToFit="0" textRotation="0" indent="0"/>
    </xf>
  </cellStyleXfs>
  <cellXfs count="4">
    <xf applyAlignment="1" applyBorder="1" applyFont="1" applyFill="1" applyNumberFormat="1" fontId="0" fillId="0" borderId="0" numFmtId="0" xfId="0">
      <alignment horizontal="general" vertical="bottom" wrapText="0" shrinkToFit="0" textRotation="0" indent="0"/>
    </xf>
    <xf applyAlignment="1" applyBorder="1" applyFont="1" applyFill="1" applyNumberFormat="1" fontId="0" fillId="0" borderId="0" numFmtId="100" xfId="0">
      <alignment horizontal="general" vertical="bottom" wrapText="0" shrinkToFit="0" textRotation="0" indent="0"/>
    </xf>
    <xf applyAlignment="1" applyBorder="1" applyFont="1" applyFill="1" applyNumberFormat="1" fontId="0" fillId="0" borderId="0" numFmtId="1" xfId="0">
      <alignment horizontal="general" vertical="bottom" wrapText="0" shrinkToFit="0" textRotation="0" indent="0"/>
    </xf>
    <xf applyAlignment="1" applyBorder="1" applyFont="1" applyFill="1" applyNumberFormat="1" fontId="0" fillId="0" borderId="0" numFmtId="2" xfId="0">
      <alignment horizontal="general" vertical="bottom" wrapText="0" shrinkToFit="0" textRotation="0" indent="0"/>
    </xf>
  </cellXfs>
</styleSheet>
</file>

<file path=xl/_rels/workbook.xml.rels><?xml version="1.0" encoding="UTF-8"?>
<Relationships xmlns="http://schemas.openxmlformats.org/package/2006/relationships">
  <Relationship Id="rId3" Type="http://schemas.openxmlformats.org/officeDocument/2006/relationships/styles" Target="styles.xml"/>
  <Relationship Id="rId2" Type="http://schemas.openxmlformats.org/officeDocument/2006/relationships/sharedStrings" Target="sharedStrings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0"/>
  </sheetPr>
  <dimension ref="A1:I24"/>
  <sheetViews>
    <sheetView workbookViewId="0" tabSelected="1">
      <selection activeCell="A1" sqref="A1"/>
    </sheetView>
  </sheetViews>
  <sheetFormatPr defaultRowHeight="12.75"/>
  <cols>
    <col min="1" max="9" style="0" width="9.142308"/>
    <col min="10" max="256" style="0"/>
  </cols>
  <sheetData>
    <row r="1" spans="1:9">
      <c r="A1" t="str">
        <v>  +--- Made by Wim Rosink, PCALE Eindhoven, rev. 5 may 1994 --+</v>
      </c>
      <c r="B1" t="s">
        <v>0</v>
      </c>
      <c r="C1" t="s">
        <v>1</v>
      </c>
      <c r="D1" t="s">
        <v>2</v>
      </c>
      <c r="E1" t="str">
        <v>-74HC/HCT4046/7046A -- CONSTANTS: ------</v>
      </c>
    </row>
    <row r="2" spans="1:9">
      <c r="A2" t="s">
        <v>3</v>
      </c>
      <c r="B2" t="s">
        <v>4</v>
      </c>
      <c r="C2">
        <v>6.7999999999999998</v>
      </c>
      <c r="D2" t="s">
        <v>3</v>
      </c>
      <c r="E2" t="s">
        <v>5</v>
      </c>
      <c r="F2">
        <v>7.1799999999999997</v>
      </c>
      <c r="G2" t="s">
        <v>6</v>
      </c>
      <c r="H2">
        <v>0.047</v>
      </c>
    </row>
    <row r="3" spans="1:9">
      <c r="A3" t="s">
        <v>3</v>
      </c>
      <c r="B3" t="s">
        <v>7</v>
      </c>
      <c r="C3">
        <v>9.0999999999999996</v>
      </c>
      <c r="D3" t="s">
        <v>3</v>
      </c>
      <c r="E3" t="s">
        <v>8</v>
      </c>
      <c r="F3">
        <v>1.1200000000000001</v>
      </c>
      <c r="G3" t="s">
        <v>9</v>
      </c>
      <c r="H3" s="1">
        <v>4.9999999999999997e-012</v>
      </c>
    </row>
    <row r="4" spans="1:9">
      <c r="A4" t="s">
        <v>3</v>
      </c>
      <c r="B4" t="s">
        <v>10</v>
      </c>
      <c r="C4" s="2">
        <v>100</v>
      </c>
      <c r="D4" t="s">
        <v>3</v>
      </c>
      <c r="E4" t="s">
        <v>11</v>
      </c>
      <c r="F4">
        <v>11.73</v>
      </c>
      <c r="G4" t="s">
        <v>12</v>
      </c>
      <c r="H4">
        <f>F2*(5-0.63800000000000001)/C3</f>
        <v>3.4416659340659339</v>
      </c>
    </row>
    <row r="5" spans="1:9">
      <c r="A5" t="s">
        <v>3</v>
      </c>
      <c r="B5" t="s">
        <v>13</v>
      </c>
      <c r="C5">
        <v>20</v>
      </c>
      <c r="D5" t="s">
        <v>3</v>
      </c>
      <c r="E5" t="s">
        <v>14</v>
      </c>
      <c r="F5" s="2">
        <f>11+C4</f>
        <v>111</v>
      </c>
      <c r="G5" t="s">
        <v>15</v>
      </c>
      <c r="H5">
        <f>C5/100</f>
        <v>0.20000000000000001</v>
      </c>
    </row>
    <row r="6" spans="1:9">
      <c r="A6" t="s">
        <v>16</v>
      </c>
      <c r="B6" t="s">
        <v>17</v>
      </c>
      <c r="C6" t="s">
        <v>17</v>
      </c>
      <c r="D6" t="s">
        <v>2</v>
      </c>
      <c r="E6" t="str">
        <v>------ CALCULATION AREA: ------------</v>
      </c>
    </row>
    <row r="7" spans="1:9">
      <c r="A7" t="s">
        <v>18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H7" t="s">
        <v>25</v>
      </c>
      <c r="I7" t="s">
        <v>26</v>
      </c>
    </row>
    <row r="8" spans="1:9">
      <c r="A8">
        <v>1.1000000000000001</v>
      </c>
      <c r="B8">
        <v>5.8499999999999996</v>
      </c>
      <c r="C8">
        <f>B8*A8/$C$2</f>
        <v>0.94632352941176479</v>
      </c>
      <c r="D8">
        <f>$H$4+C8</f>
        <v>4.387989463477699</v>
      </c>
      <c r="E8">
        <f>0.025999999999999999*LN(D8/$H$3)</f>
        <v>0.71501181296198224</v>
      </c>
      <c r="F8">
        <f>2*($F$3-D8*$H$2)</f>
        <v>1.8275289904330965</v>
      </c>
      <c r="G8">
        <f>$F$3+E8</f>
        <v>1.8350118129619823</v>
      </c>
      <c r="H8">
        <f>MINA(F8:G8)</f>
        <v>1.8275289904330965</v>
      </c>
      <c r="I8">
        <f>0.5*10^6/(+$F$4++$F$5*H8/D8)</f>
        <v>8626.6741666965372</v>
      </c>
    </row>
    <row r="9" spans="1:9">
      <c r="A9">
        <v>2.5</v>
      </c>
      <c r="B9">
        <v>6.25</v>
      </c>
      <c r="C9">
        <f>B9*A9/$C$2</f>
        <v>2.2977941176470589</v>
      </c>
      <c r="D9">
        <f>$H$4+C9</f>
        <v>5.7394600517129932</v>
      </c>
      <c r="E9">
        <f>0.025999999999999999*LN(D9/$H$3)</f>
        <v>0.72199265688564207</v>
      </c>
      <c r="F9">
        <f>2*($F$3-D9*$H$2)</f>
        <v>1.7004907551389787</v>
      </c>
      <c r="G9">
        <f>$F$3+E9</f>
        <v>1.8419926568856422</v>
      </c>
      <c r="H9">
        <f>MINA(F9:G9)</f>
        <v>1.7004907551389787</v>
      </c>
      <c r="I9">
        <f>0.5*10^6/(+$F$4++$F$5*H9/D9)</f>
        <v>11206.453553675829</v>
      </c>
    </row>
    <row r="10" spans="1:9">
      <c r="A10">
        <v>3.8999999999999999</v>
      </c>
      <c r="B10">
        <v>6.8200000000000003</v>
      </c>
      <c r="C10">
        <f>B10*A10/$C$2</f>
        <v>3.9114705882352943</v>
      </c>
      <c r="D10">
        <f>$H$4+C10</f>
        <v>7.3531365223012282</v>
      </c>
      <c r="E10">
        <f>0.025999999999999999*LN(D10/$H$3)</f>
        <v>0.72843446424893565</v>
      </c>
      <c r="F10">
        <f>2*($F$3-D10*$H$2)</f>
        <v>1.5488051669036849</v>
      </c>
      <c r="G10">
        <f>$F$3+E10</f>
        <v>1.8484344642489359</v>
      </c>
      <c r="H10">
        <f>MINA(F10:G10)</f>
        <v>1.5488051669036849</v>
      </c>
      <c r="I10">
        <f>0.5*10^6/(+$F$4++$F$5*H10/D10)</f>
        <v>14240.899534444312</v>
      </c>
    </row>
    <row r="11" spans="1:9">
      <c r="C11" t="s">
        <v>27</v>
      </c>
    </row>
    <row r="12" spans="1:9">
      <c r="B12" t="s">
        <v>28</v>
      </c>
      <c r="C12" s="3">
        <f>I9</f>
        <v>11206.453553675829</v>
      </c>
      <c r="D12" t="s">
        <v>29</v>
      </c>
      <c r="E12" t="s">
        <v>30</v>
      </c>
      <c r="G12" s="3">
        <f>C12-H5*C13/2</f>
        <v>10645.031016901052</v>
      </c>
      <c r="H12" t="s">
        <v>31</v>
      </c>
    </row>
    <row r="13" spans="1:9">
      <c r="B13" t="s">
        <v>32</v>
      </c>
      <c r="C13" s="3">
        <f>I10-I8</f>
        <v>5614.2253677477747</v>
      </c>
      <c r="D13" t="s">
        <v>29</v>
      </c>
      <c r="E13" t="s">
        <v>33</v>
      </c>
      <c r="G13" s="3">
        <f>C13-2*H5*C12</f>
        <v>1131.6439462774431</v>
      </c>
      <c r="H13" t="s">
        <v>31</v>
      </c>
      <c r="I13" t="s">
        <v>34</v>
      </c>
    </row>
    <row r="14" spans="1:9">
      <c r="B14" t="s">
        <v>35</v>
      </c>
      <c r="C14" s="3">
        <f>0.5*(I8+I10)</f>
        <v>11433.786850570425</v>
      </c>
      <c r="D14" t="s">
        <v>29</v>
      </c>
      <c r="E14" t="s">
        <v>36</v>
      </c>
      <c r="G14" s="3">
        <f>C14-H5*C13/2</f>
        <v>10872.364313795648</v>
      </c>
      <c r="H14" t="s">
        <v>31</v>
      </c>
      <c r="I14" t="s">
        <v>37</v>
      </c>
    </row>
    <row r="15" spans="1:9">
      <c r="A15" t="s">
        <v>16</v>
      </c>
      <c r="B15" t="s">
        <v>17</v>
      </c>
      <c r="C15" t="s">
        <v>17</v>
      </c>
      <c r="D15" t="s">
        <v>38</v>
      </c>
      <c r="I15" t="s">
        <v>39</v>
      </c>
    </row>
    <row r="16" spans="1:9">
      <c r="A16" t="s">
        <v>3</v>
      </c>
      <c r="B16" t="s">
        <v>18</v>
      </c>
      <c r="C16" t="s">
        <v>40</v>
      </c>
      <c r="D16" t="s">
        <v>3</v>
      </c>
      <c r="E16" t="s">
        <v>41</v>
      </c>
      <c r="F16" t="s">
        <v>3</v>
      </c>
      <c r="G16" t="s">
        <v>42</v>
      </c>
      <c r="I16" t="s">
        <v>43</v>
      </c>
    </row>
    <row r="17" spans="1:9">
      <c r="A17" t="s">
        <v>3</v>
      </c>
      <c r="B17">
        <f>A8</f>
        <v>1.1000000000000001</v>
      </c>
      <c r="C17" s="3">
        <f>I8</f>
        <v>8626.6741666965372</v>
      </c>
      <c r="D17" t="s">
        <v>3</v>
      </c>
      <c r="E17" s="3">
        <f>I8*(1-H5)</f>
        <v>6901.3393333572294</v>
      </c>
      <c r="F17" t="s">
        <v>3</v>
      </c>
      <c r="G17" s="3">
        <f>I8*(1+H5)</f>
        <v>10352.009000035845</v>
      </c>
      <c r="H17" t="s">
        <v>44</v>
      </c>
      <c r="I17" t="s">
        <v>45</v>
      </c>
    </row>
    <row r="18" spans="1:9">
      <c r="A18" t="s">
        <v>3</v>
      </c>
      <c r="B18">
        <f>A9</f>
        <v>2.5</v>
      </c>
      <c r="C18" s="3">
        <f>I9</f>
        <v>11206.453553675829</v>
      </c>
      <c r="D18" t="s">
        <v>3</v>
      </c>
      <c r="E18" s="3">
        <f>I9*(1-H5)</f>
        <v>8965.1628429406628</v>
      </c>
      <c r="F18" t="s">
        <v>3</v>
      </c>
      <c r="G18" s="3">
        <f>I9*(1+H5)</f>
        <v>13447.744264410994</v>
      </c>
      <c r="H18" t="s">
        <v>44</v>
      </c>
      <c r="I18" t="s">
        <v>46</v>
      </c>
    </row>
    <row r="19" spans="1:9">
      <c r="A19" t="s">
        <v>3</v>
      </c>
      <c r="B19">
        <f>A10</f>
        <v>3.8999999999999999</v>
      </c>
      <c r="C19" s="3">
        <f>I10</f>
        <v>14240.899534444312</v>
      </c>
      <c r="D19" t="s">
        <v>3</v>
      </c>
      <c r="E19" s="3">
        <f>I10*(1-H5)</f>
        <v>11392.719627555449</v>
      </c>
      <c r="F19" t="s">
        <v>3</v>
      </c>
      <c r="G19" s="3">
        <f>I10*(1+H5)</f>
        <v>17089.079441333175</v>
      </c>
      <c r="H19" t="s">
        <v>44</v>
      </c>
      <c r="I19" t="s">
        <v>34</v>
      </c>
    </row>
    <row r="20" spans="1:9">
      <c r="A20" t="s">
        <v>16</v>
      </c>
      <c r="B20" t="s">
        <v>17</v>
      </c>
      <c r="C20" t="s">
        <v>17</v>
      </c>
      <c r="D20" t="s">
        <v>47</v>
      </c>
      <c r="E20" t="s">
        <v>48</v>
      </c>
    </row>
    <row r="22" spans="1:9">
      <c r="A22" t="s">
        <v>49</v>
      </c>
    </row>
    <row r="23" spans="1:9">
      <c r="A23" t="s">
        <v>50</v>
      </c>
    </row>
    <row r="24" spans="1:9">
      <c r="A24" t="s">
        <v>51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7" bottom="1.667" header="1" footer="1"/>
  <pageSetup blackAndWhite="0" cellComments="asDisplayed" draft="0" errors="displayed" orientation="portrait" pageOrder="downThenOver" paperSize="9" scale="100" useFirstPageNumb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1.1217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2016-07-07T16:01:08Z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